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y Lectures\masters\fk6193\Lectures\mantel\mantel2008\"/>
    </mc:Choice>
  </mc:AlternateContent>
  <xr:revisionPtr revIDLastSave="0" documentId="13_ncr:1_{4A274ED6-1F0C-44E8-A63D-6EE5A5771705}" xr6:coauthVersionLast="45" xr6:coauthVersionMax="45" xr10:uidLastSave="{00000000-0000-0000-0000-000000000000}"/>
  <bookViews>
    <workbookView xWindow="-108" yWindow="-108" windowWidth="23256" windowHeight="13176" xr2:uid="{973FF3DB-2C68-4910-BB6C-A8BFC53776E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6" i="1" l="1"/>
  <c r="D36" i="1"/>
  <c r="D35" i="1"/>
  <c r="C35" i="1"/>
  <c r="D32" i="1" l="1"/>
  <c r="I32" i="1" s="1"/>
  <c r="C32" i="1"/>
  <c r="H32" i="1" s="1"/>
  <c r="H31" i="1" s="1"/>
  <c r="E31" i="1"/>
  <c r="J31" i="1" s="1"/>
  <c r="I31" i="1" s="1"/>
  <c r="R30" i="1"/>
  <c r="O30" i="1"/>
  <c r="N30" i="1"/>
  <c r="F30" i="1"/>
  <c r="E30" i="1"/>
  <c r="J30" i="1" s="1"/>
  <c r="I30" i="1" s="1"/>
  <c r="D27" i="1"/>
  <c r="I27" i="1" s="1"/>
  <c r="C27" i="1"/>
  <c r="H27" i="1" s="1"/>
  <c r="H26" i="1" s="1"/>
  <c r="E26" i="1"/>
  <c r="J26" i="1" s="1"/>
  <c r="R25" i="1"/>
  <c r="O25" i="1"/>
  <c r="N25" i="1"/>
  <c r="F25" i="1"/>
  <c r="E25" i="1"/>
  <c r="E27" i="1" l="1"/>
  <c r="P25" i="1" s="1"/>
  <c r="K30" i="1"/>
  <c r="J25" i="1"/>
  <c r="I25" i="1" s="1"/>
  <c r="I26" i="1"/>
  <c r="S30" i="1"/>
  <c r="T30" i="1" s="1"/>
  <c r="E32" i="1"/>
  <c r="M30" i="1" s="1"/>
  <c r="L30" i="1"/>
  <c r="J27" i="1"/>
  <c r="Q25" i="1"/>
  <c r="M25" i="1"/>
  <c r="L25" i="1"/>
  <c r="R20" i="1"/>
  <c r="R15" i="1"/>
  <c r="R10" i="1"/>
  <c r="R5" i="1"/>
  <c r="R35" i="1" l="1"/>
  <c r="S25" i="1"/>
  <c r="T25" i="1" s="1"/>
  <c r="K25" i="1"/>
  <c r="J32" i="1"/>
  <c r="Q30" i="1"/>
  <c r="P30" i="1"/>
  <c r="D37" i="1"/>
  <c r="C37" i="1"/>
  <c r="E36" i="1"/>
  <c r="F35" i="1"/>
  <c r="E35" i="1"/>
  <c r="O20" i="1"/>
  <c r="O15" i="1"/>
  <c r="O10" i="1"/>
  <c r="O5" i="1"/>
  <c r="N20" i="1"/>
  <c r="N15" i="1"/>
  <c r="N10" i="1"/>
  <c r="N5" i="1"/>
  <c r="F20" i="1"/>
  <c r="F15" i="1"/>
  <c r="F10" i="1"/>
  <c r="F5" i="1"/>
  <c r="D22" i="1"/>
  <c r="I22" i="1" s="1"/>
  <c r="C22" i="1"/>
  <c r="H22" i="1" s="1"/>
  <c r="H21" i="1" s="1"/>
  <c r="E21" i="1"/>
  <c r="J21" i="1" s="1"/>
  <c r="E20" i="1"/>
  <c r="D17" i="1"/>
  <c r="I17" i="1" s="1"/>
  <c r="C17" i="1"/>
  <c r="H17" i="1" s="1"/>
  <c r="H16" i="1" s="1"/>
  <c r="E16" i="1"/>
  <c r="J16" i="1" s="1"/>
  <c r="E15" i="1"/>
  <c r="D12" i="1"/>
  <c r="I12" i="1" s="1"/>
  <c r="C12" i="1"/>
  <c r="H12" i="1" s="1"/>
  <c r="H11" i="1" s="1"/>
  <c r="E11" i="1"/>
  <c r="J11" i="1" s="1"/>
  <c r="E10" i="1"/>
  <c r="D7" i="1"/>
  <c r="I7" i="1" s="1"/>
  <c r="C7" i="1"/>
  <c r="H7" i="1" s="1"/>
  <c r="H6" i="1" s="1"/>
  <c r="E6" i="1"/>
  <c r="J6" i="1" s="1"/>
  <c r="E5" i="1"/>
  <c r="J5" i="1" s="1"/>
  <c r="I5" i="1" s="1"/>
  <c r="I6" i="1" l="1"/>
  <c r="K5" i="1" s="1"/>
  <c r="I11" i="1"/>
  <c r="I16" i="1"/>
  <c r="I21" i="1"/>
  <c r="E12" i="1"/>
  <c r="J10" i="1"/>
  <c r="I10" i="1" s="1"/>
  <c r="S10" i="1" s="1"/>
  <c r="T10" i="1" s="1"/>
  <c r="E17" i="1"/>
  <c r="P15" i="1" s="1"/>
  <c r="J15" i="1"/>
  <c r="I15" i="1" s="1"/>
  <c r="E22" i="1"/>
  <c r="L20" i="1" s="1"/>
  <c r="J20" i="1"/>
  <c r="I20" i="1" s="1"/>
  <c r="O35" i="1"/>
  <c r="M20" i="1"/>
  <c r="L10" i="1"/>
  <c r="P10" i="1"/>
  <c r="P20" i="1"/>
  <c r="M10" i="1"/>
  <c r="E7" i="1"/>
  <c r="E37" i="1"/>
  <c r="K15" i="1" l="1"/>
  <c r="S20" i="1"/>
  <c r="T20" i="1" s="1"/>
  <c r="L15" i="1"/>
  <c r="M15" i="1"/>
  <c r="K10" i="1"/>
  <c r="Q15" i="1"/>
  <c r="J17" i="1"/>
  <c r="Q20" i="1"/>
  <c r="J22" i="1"/>
  <c r="Q10" i="1"/>
  <c r="J12" i="1"/>
  <c r="F39" i="1"/>
  <c r="J7" i="1"/>
  <c r="S15" i="1"/>
  <c r="T15" i="1" s="1"/>
  <c r="K20" i="1"/>
  <c r="S5" i="1"/>
  <c r="S35" i="1" s="1"/>
  <c r="M5" i="1"/>
  <c r="Q5" i="1"/>
  <c r="P5" i="1"/>
  <c r="L5" i="1"/>
  <c r="M35" i="1" l="1"/>
  <c r="T5" i="1"/>
  <c r="T35" i="1" s="1"/>
  <c r="Q35" i="1"/>
  <c r="L35" i="1"/>
  <c r="P35" i="1"/>
</calcChain>
</file>

<file path=xl/sharedStrings.xml><?xml version="1.0" encoding="utf-8"?>
<sst xmlns="http://schemas.openxmlformats.org/spreadsheetml/2006/main" count="123" uniqueCount="30">
  <si>
    <t>Stratum</t>
  </si>
  <si>
    <t>High</t>
  </si>
  <si>
    <t>Low</t>
  </si>
  <si>
    <t>Total</t>
  </si>
  <si>
    <t>OR</t>
  </si>
  <si>
    <t>Observed Data</t>
  </si>
  <si>
    <t>Expected Data</t>
  </si>
  <si>
    <t>w</t>
  </si>
  <si>
    <t>ad/n</t>
  </si>
  <si>
    <t>bc/n</t>
  </si>
  <si>
    <t>A€</t>
  </si>
  <si>
    <t>V€</t>
  </si>
  <si>
    <t>log odds</t>
  </si>
  <si>
    <t>A(i)</t>
  </si>
  <si>
    <t>Var(i)</t>
  </si>
  <si>
    <t>TOTALS</t>
  </si>
  <si>
    <t>Stress</t>
  </si>
  <si>
    <t>CHD+</t>
  </si>
  <si>
    <t>CHD-</t>
  </si>
  <si>
    <t>Breslow</t>
  </si>
  <si>
    <t>ECG-</t>
  </si>
  <si>
    <t>Young</t>
  </si>
  <si>
    <t xml:space="preserve"> ECG+</t>
  </si>
  <si>
    <t>Old</t>
  </si>
  <si>
    <t>ECG+</t>
  </si>
  <si>
    <t>MH OR</t>
  </si>
  <si>
    <t>Step 1: Fill in the yellow boxes with data from your own data.</t>
  </si>
  <si>
    <t>Step 2: To calculate the expected table, take note of the Mantel Haenszel Odds Ratio.</t>
  </si>
  <si>
    <t>Step 3: Adjust the value in the yellow box until the OR value is the same as in Step 2.</t>
  </si>
  <si>
    <r>
      <rPr>
        <sz val="11"/>
        <color theme="1"/>
        <rFont val="Calibri"/>
        <family val="2"/>
      </rPr>
      <t xml:space="preserve">© </t>
    </r>
    <r>
      <rPr>
        <sz val="11"/>
        <color theme="1"/>
        <rFont val="Calibri"/>
        <family val="2"/>
        <scheme val="minor"/>
      </rPr>
      <t>drtamil@gmail.com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</si>
</sst>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0" fontId="0" fillId="0" borderId="1" xfId="0" applyBorder="1"/>
    <xf numFmtId="164" fontId="0" fillId="0" borderId="11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0" xfId="0" applyNumberFormat="1"/>
    <xf numFmtId="164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0" fontId="0" fillId="0" borderId="4" xfId="0" applyBorder="1"/>
    <xf numFmtId="0" fontId="0" fillId="0" borderId="2" xfId="0" applyBorder="1"/>
    <xf numFmtId="0" fontId="0" fillId="0" borderId="7" xfId="0" applyFill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Fill="1"/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3" xfId="0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ED012-DAE4-4B9A-88DF-CB557C3BE31C}">
  <dimension ref="A1:T43"/>
  <sheetViews>
    <sheetView tabSelected="1" zoomScale="112" zoomScaleNormal="112" workbookViewId="0">
      <selection activeCell="A3" sqref="A3:T37"/>
    </sheetView>
  </sheetViews>
  <sheetFormatPr defaultRowHeight="14.4" x14ac:dyDescent="0.3"/>
  <cols>
    <col min="1" max="1" width="9.109375" style="1"/>
    <col min="6" max="6" width="7.6640625" style="3" customWidth="1"/>
    <col min="7" max="10" width="9.109375" customWidth="1"/>
    <col min="11" max="11" width="7.6640625" style="23" customWidth="1"/>
    <col min="12" max="17" width="9.109375" style="1" hidden="1" customWidth="1"/>
    <col min="18" max="19" width="9.109375" style="1"/>
  </cols>
  <sheetData>
    <row r="1" spans="1:20" x14ac:dyDescent="0.3">
      <c r="A1" s="31"/>
      <c r="B1" s="46" t="s">
        <v>26</v>
      </c>
      <c r="C1" s="46"/>
      <c r="D1" s="46"/>
      <c r="E1" s="46"/>
      <c r="G1" s="57" t="s">
        <v>28</v>
      </c>
      <c r="H1" s="57"/>
      <c r="I1" s="57"/>
      <c r="J1" s="57"/>
      <c r="K1" s="57"/>
      <c r="L1" s="31"/>
      <c r="M1" s="31"/>
      <c r="N1" s="31"/>
      <c r="O1" s="31"/>
      <c r="P1" s="31"/>
      <c r="Q1" s="31"/>
      <c r="R1" s="31"/>
      <c r="S1" s="31"/>
    </row>
    <row r="2" spans="1:20" x14ac:dyDescent="0.3">
      <c r="A2" s="31"/>
      <c r="B2" s="47"/>
      <c r="C2" s="47"/>
      <c r="D2" s="47"/>
      <c r="E2" s="47"/>
      <c r="G2" s="57"/>
      <c r="H2" s="57"/>
      <c r="I2" s="57"/>
      <c r="J2" s="57"/>
      <c r="K2" s="57"/>
      <c r="L2" s="31"/>
      <c r="M2" s="31"/>
      <c r="N2" s="31"/>
      <c r="O2" s="31"/>
      <c r="P2" s="31"/>
      <c r="Q2" s="31"/>
      <c r="R2" s="31"/>
      <c r="S2" s="31"/>
    </row>
    <row r="3" spans="1:20" ht="15" thickBot="1" x14ac:dyDescent="0.35">
      <c r="A3" s="7" t="s">
        <v>0</v>
      </c>
      <c r="B3" s="42" t="s">
        <v>5</v>
      </c>
      <c r="C3" s="43"/>
      <c r="D3" s="43"/>
      <c r="E3" s="44"/>
      <c r="F3" s="6" t="s">
        <v>4</v>
      </c>
      <c r="G3" s="42" t="s">
        <v>6</v>
      </c>
      <c r="H3" s="43"/>
      <c r="I3" s="43"/>
      <c r="J3" s="44"/>
      <c r="K3" s="32" t="s">
        <v>4</v>
      </c>
      <c r="L3" s="2" t="s">
        <v>13</v>
      </c>
      <c r="M3" s="9" t="s">
        <v>14</v>
      </c>
      <c r="N3" s="9" t="s">
        <v>12</v>
      </c>
      <c r="O3" s="9" t="s">
        <v>7</v>
      </c>
      <c r="P3" s="9" t="s">
        <v>8</v>
      </c>
      <c r="Q3" s="9" t="s">
        <v>9</v>
      </c>
      <c r="R3" s="9" t="s">
        <v>10</v>
      </c>
      <c r="S3" s="9" t="s">
        <v>11</v>
      </c>
      <c r="T3" s="29" t="s">
        <v>19</v>
      </c>
    </row>
    <row r="4" spans="1:20" ht="15" thickTop="1" x14ac:dyDescent="0.3">
      <c r="B4" s="5" t="s">
        <v>16</v>
      </c>
      <c r="C4" s="5" t="s">
        <v>17</v>
      </c>
      <c r="D4" s="5" t="s">
        <v>18</v>
      </c>
      <c r="E4" s="5" t="s">
        <v>3</v>
      </c>
      <c r="F4" s="17"/>
      <c r="G4" s="5" t="s">
        <v>16</v>
      </c>
      <c r="H4" s="5" t="s">
        <v>17</v>
      </c>
      <c r="I4" s="5" t="s">
        <v>18</v>
      </c>
      <c r="J4" s="5" t="s">
        <v>3</v>
      </c>
      <c r="K4" s="11"/>
      <c r="L4" s="8"/>
      <c r="M4" s="10"/>
      <c r="N4" s="10"/>
      <c r="O4" s="10"/>
      <c r="P4" s="10"/>
      <c r="Q4" s="10"/>
      <c r="R4" s="10"/>
      <c r="S4" s="10"/>
      <c r="T4" s="8"/>
    </row>
    <row r="5" spans="1:20" x14ac:dyDescent="0.3">
      <c r="A5" s="1" t="s">
        <v>21</v>
      </c>
      <c r="B5" s="2" t="s">
        <v>1</v>
      </c>
      <c r="C5" s="38">
        <v>1</v>
      </c>
      <c r="D5" s="38">
        <v>7</v>
      </c>
      <c r="E5" s="2">
        <f>C5+D5</f>
        <v>8</v>
      </c>
      <c r="F5" s="17">
        <f>(C5*D6)/(D5*C6)</f>
        <v>2.1596638655462184</v>
      </c>
      <c r="G5" s="2" t="s">
        <v>1</v>
      </c>
      <c r="H5" s="39">
        <v>0.89429999999999998</v>
      </c>
      <c r="I5" s="25">
        <f>J5-H5</f>
        <v>7.1056999999999997</v>
      </c>
      <c r="J5" s="2">
        <f>E5</f>
        <v>8</v>
      </c>
      <c r="K5" s="11">
        <f>(H5*I6)/(I5*H6)</f>
        <v>1.890122622233795</v>
      </c>
      <c r="L5" s="11">
        <f>C7*E5/E7</f>
        <v>0.51063829787234039</v>
      </c>
      <c r="M5" s="12">
        <f>(C7*D7*E5*E6)/(E7^2*(E7-1))</f>
        <v>0.4661357855038189</v>
      </c>
      <c r="N5" s="12">
        <f>LN(((C5+0.5)*(D6+0.5))/((D5+0.5)*(C6+0.5)))</f>
        <v>1.0793809267402221</v>
      </c>
      <c r="O5" s="12">
        <f>((1/(C5+0.5))+(1/(D5+0.5))+(1/(C6+0.5))+(1/(D6+0.5)))^-1</f>
        <v>1.1614046391752579</v>
      </c>
      <c r="P5" s="12">
        <f>(C5*D6)/E7</f>
        <v>0.91134751773049649</v>
      </c>
      <c r="Q5" s="12">
        <f>C6*D5/E7</f>
        <v>0.42198581560283688</v>
      </c>
      <c r="R5" s="26">
        <f>H5</f>
        <v>0.89429999999999998</v>
      </c>
      <c r="S5" s="26">
        <f>(1/H5+1/I5+1/H6+1/I6)^-1</f>
        <v>0.75684311882373512</v>
      </c>
      <c r="T5" s="8">
        <f>(C5-H5)^2/S5</f>
        <v>1.4761962845568289E-2</v>
      </c>
    </row>
    <row r="6" spans="1:20" x14ac:dyDescent="0.3">
      <c r="A6" s="16" t="s">
        <v>20</v>
      </c>
      <c r="B6" s="2" t="s">
        <v>2</v>
      </c>
      <c r="C6" s="38">
        <v>17</v>
      </c>
      <c r="D6" s="38">
        <v>257</v>
      </c>
      <c r="E6" s="2">
        <f>C6+D6</f>
        <v>274</v>
      </c>
      <c r="F6" s="17"/>
      <c r="G6" s="2" t="s">
        <v>2</v>
      </c>
      <c r="H6" s="25">
        <f>H7-H5</f>
        <v>17.105699999999999</v>
      </c>
      <c r="I6" s="25">
        <f>J6-H7+H5</f>
        <v>256.89429999999999</v>
      </c>
      <c r="J6" s="2">
        <f>E6</f>
        <v>274</v>
      </c>
      <c r="K6" s="11"/>
      <c r="L6" s="8"/>
      <c r="M6" s="10"/>
      <c r="N6" s="10"/>
      <c r="O6" s="10"/>
      <c r="P6" s="10"/>
      <c r="Q6" s="10"/>
      <c r="R6" s="10"/>
      <c r="S6" s="10"/>
      <c r="T6" s="8"/>
    </row>
    <row r="7" spans="1:20" x14ac:dyDescent="0.3">
      <c r="B7" s="2" t="s">
        <v>3</v>
      </c>
      <c r="C7" s="2">
        <f>C5+C6</f>
        <v>18</v>
      </c>
      <c r="D7" s="2">
        <f>D5+D6</f>
        <v>264</v>
      </c>
      <c r="E7" s="2">
        <f>E5+E6</f>
        <v>282</v>
      </c>
      <c r="F7" s="17"/>
      <c r="G7" s="2" t="s">
        <v>3</v>
      </c>
      <c r="H7" s="2">
        <f>C7</f>
        <v>18</v>
      </c>
      <c r="I7" s="2">
        <f>D7</f>
        <v>264</v>
      </c>
      <c r="J7" s="2">
        <f>E7</f>
        <v>282</v>
      </c>
      <c r="K7" s="11"/>
      <c r="L7" s="8"/>
      <c r="M7" s="10"/>
      <c r="N7" s="10"/>
      <c r="O7" s="10"/>
      <c r="P7" s="10"/>
      <c r="Q7" s="10"/>
      <c r="R7" s="10"/>
      <c r="S7" s="10"/>
      <c r="T7" s="5"/>
    </row>
    <row r="8" spans="1:20" hidden="1" x14ac:dyDescent="0.3">
      <c r="F8" s="17"/>
      <c r="G8" s="20"/>
      <c r="H8" s="20"/>
      <c r="I8" s="20"/>
      <c r="J8" s="20"/>
      <c r="K8" s="11"/>
      <c r="L8" s="8"/>
      <c r="M8" s="10"/>
      <c r="N8" s="10"/>
      <c r="O8" s="10"/>
      <c r="P8" s="10"/>
      <c r="Q8" s="10"/>
      <c r="R8" s="10"/>
      <c r="S8" s="10"/>
      <c r="T8" s="8"/>
    </row>
    <row r="9" spans="1:20" x14ac:dyDescent="0.3">
      <c r="A9" s="13"/>
      <c r="B9" s="2" t="s">
        <v>16</v>
      </c>
      <c r="C9" s="2" t="s">
        <v>17</v>
      </c>
      <c r="D9" s="2" t="s">
        <v>18</v>
      </c>
      <c r="E9" s="2" t="s">
        <v>3</v>
      </c>
      <c r="F9" s="18"/>
      <c r="G9" s="2" t="s">
        <v>16</v>
      </c>
      <c r="H9" s="2" t="s">
        <v>17</v>
      </c>
      <c r="I9" s="2" t="s">
        <v>18</v>
      </c>
      <c r="J9" s="2" t="s">
        <v>3</v>
      </c>
      <c r="K9" s="21"/>
      <c r="L9" s="13"/>
      <c r="M9" s="14"/>
      <c r="N9" s="14"/>
      <c r="O9" s="14"/>
      <c r="P9" s="14"/>
      <c r="Q9" s="14"/>
      <c r="R9" s="14"/>
      <c r="S9" s="14"/>
      <c r="T9" s="8"/>
    </row>
    <row r="10" spans="1:20" x14ac:dyDescent="0.3">
      <c r="A10" s="1" t="s">
        <v>21</v>
      </c>
      <c r="B10" s="2" t="s">
        <v>1</v>
      </c>
      <c r="C10" s="38">
        <v>3</v>
      </c>
      <c r="D10" s="38">
        <v>14</v>
      </c>
      <c r="E10" s="2">
        <f>C10+D10</f>
        <v>17</v>
      </c>
      <c r="F10" s="17">
        <f>(C10*D11)/(D10*C11)</f>
        <v>1.5918367346938775</v>
      </c>
      <c r="G10" s="2" t="s">
        <v>1</v>
      </c>
      <c r="H10" s="40">
        <v>3.3090000000000002</v>
      </c>
      <c r="I10" s="24">
        <f>J10-H10</f>
        <v>13.690999999999999</v>
      </c>
      <c r="J10" s="2">
        <f>E10</f>
        <v>17</v>
      </c>
      <c r="K10" s="11">
        <f>(H10*I11)/(I10*H11)</f>
        <v>1.8895003837119344</v>
      </c>
      <c r="L10" s="11">
        <f>C12*E10/E12</f>
        <v>2.236842105263158</v>
      </c>
      <c r="M10" s="12">
        <f>(C12*D12*E10*E11)/(E12^2*(E12-1))</f>
        <v>1.5281163434903047</v>
      </c>
      <c r="N10" s="12">
        <f>LN(((C10+0.5)*(D11+0.5))/((D10+0.5)*(C11+0.5)))</f>
        <v>0.52452446812415265</v>
      </c>
      <c r="O10" s="12">
        <f>((1/(C10+0.5))+(1/(D10+0.5))+(1/(C11+0.5))+(1/(D11+0.5)))^-1</f>
        <v>1.9721502590673574</v>
      </c>
      <c r="P10" s="12">
        <f>(C10*D11)/E12</f>
        <v>2.0526315789473686</v>
      </c>
      <c r="Q10" s="12">
        <f>C11*D10/E12</f>
        <v>1.2894736842105263</v>
      </c>
      <c r="R10" s="26">
        <f>H10</f>
        <v>3.3090000000000002</v>
      </c>
      <c r="S10" s="26">
        <f>(1/H10+1/I10+1/H11+1/I11)^-1</f>
        <v>1.8388489813644358</v>
      </c>
      <c r="T10" s="8">
        <f>(C10-H10)^2/S10</f>
        <v>5.1924329277520491E-2</v>
      </c>
    </row>
    <row r="11" spans="1:20" x14ac:dyDescent="0.3">
      <c r="A11" s="16" t="s">
        <v>22</v>
      </c>
      <c r="B11" s="2" t="s">
        <v>2</v>
      </c>
      <c r="C11" s="38">
        <v>7</v>
      </c>
      <c r="D11" s="38">
        <v>52</v>
      </c>
      <c r="E11" s="2">
        <f>C11+D11</f>
        <v>59</v>
      </c>
      <c r="F11" s="17"/>
      <c r="G11" s="2" t="s">
        <v>2</v>
      </c>
      <c r="H11" s="24">
        <f>H12-H10</f>
        <v>6.6909999999999998</v>
      </c>
      <c r="I11" s="24">
        <f>J11-H12+H10</f>
        <v>52.308999999999997</v>
      </c>
      <c r="J11" s="2">
        <f>E11</f>
        <v>59</v>
      </c>
      <c r="K11" s="11"/>
      <c r="L11" s="8"/>
      <c r="M11" s="10"/>
      <c r="N11" s="10"/>
      <c r="O11" s="10"/>
      <c r="P11" s="10"/>
      <c r="Q11" s="10"/>
      <c r="R11" s="10"/>
      <c r="S11" s="10"/>
      <c r="T11" s="8"/>
    </row>
    <row r="12" spans="1:20" x14ac:dyDescent="0.3">
      <c r="B12" s="2" t="s">
        <v>3</v>
      </c>
      <c r="C12" s="2">
        <f>C10+C11</f>
        <v>10</v>
      </c>
      <c r="D12" s="2">
        <f>D10+D11</f>
        <v>66</v>
      </c>
      <c r="E12" s="2">
        <f>E10+E11</f>
        <v>76</v>
      </c>
      <c r="F12" s="17"/>
      <c r="G12" s="2" t="s">
        <v>3</v>
      </c>
      <c r="H12" s="2">
        <f>C12</f>
        <v>10</v>
      </c>
      <c r="I12" s="2">
        <f>D12</f>
        <v>66</v>
      </c>
      <c r="J12" s="2">
        <f>E12</f>
        <v>76</v>
      </c>
      <c r="K12" s="11"/>
      <c r="L12" s="8"/>
      <c r="M12" s="10"/>
      <c r="N12" s="10"/>
      <c r="O12" s="10"/>
      <c r="P12" s="10"/>
      <c r="Q12" s="10"/>
      <c r="R12" s="10"/>
      <c r="S12" s="10"/>
      <c r="T12" s="5"/>
    </row>
    <row r="13" spans="1:20" hidden="1" x14ac:dyDescent="0.3">
      <c r="F13" s="17"/>
      <c r="G13" s="20"/>
      <c r="H13" s="20"/>
      <c r="I13" s="20"/>
      <c r="J13" s="20"/>
      <c r="K13" s="11"/>
      <c r="L13" s="8"/>
      <c r="M13" s="10"/>
      <c r="N13" s="10"/>
      <c r="O13" s="10"/>
      <c r="P13" s="10"/>
      <c r="Q13" s="10"/>
      <c r="R13" s="10"/>
      <c r="S13" s="10"/>
      <c r="T13" s="8"/>
    </row>
    <row r="14" spans="1:20" x14ac:dyDescent="0.3">
      <c r="A14" s="13"/>
      <c r="B14" s="2" t="s">
        <v>16</v>
      </c>
      <c r="C14" s="2" t="s">
        <v>17</v>
      </c>
      <c r="D14" s="2" t="s">
        <v>18</v>
      </c>
      <c r="E14" s="2" t="s">
        <v>3</v>
      </c>
      <c r="F14" s="18"/>
      <c r="G14" s="2" t="s">
        <v>16</v>
      </c>
      <c r="H14" s="2" t="s">
        <v>17</v>
      </c>
      <c r="I14" s="2" t="s">
        <v>18</v>
      </c>
      <c r="J14" s="2" t="s">
        <v>3</v>
      </c>
      <c r="K14" s="21"/>
      <c r="L14" s="13"/>
      <c r="M14" s="14"/>
      <c r="N14" s="14"/>
      <c r="O14" s="14"/>
      <c r="P14" s="14"/>
      <c r="Q14" s="14"/>
      <c r="R14" s="14"/>
      <c r="S14" s="14"/>
      <c r="T14" s="8"/>
    </row>
    <row r="15" spans="1:20" x14ac:dyDescent="0.3">
      <c r="A15" s="1" t="s">
        <v>23</v>
      </c>
      <c r="B15" s="2" t="s">
        <v>1</v>
      </c>
      <c r="C15" s="38">
        <v>9</v>
      </c>
      <c r="D15" s="38">
        <v>30</v>
      </c>
      <c r="E15" s="2">
        <f>C15+D15</f>
        <v>39</v>
      </c>
      <c r="F15" s="17">
        <f>(C15*D16)/(D15*C16)</f>
        <v>2.14</v>
      </c>
      <c r="G15" s="2" t="s">
        <v>1</v>
      </c>
      <c r="H15" s="40">
        <v>8.4420000000000002</v>
      </c>
      <c r="I15" s="24">
        <f>J15-H15</f>
        <v>30.558</v>
      </c>
      <c r="J15" s="2">
        <f>E15</f>
        <v>39</v>
      </c>
      <c r="K15" s="11">
        <f>(H15*I16)/(I15*H16)</f>
        <v>1.8900777963356314</v>
      </c>
      <c r="L15" s="11">
        <f>C17*E15/E17</f>
        <v>5.8136645962732922</v>
      </c>
      <c r="M15" s="12">
        <f>(C17*D17*E15*E16)/(E17^2*(E17-1))</f>
        <v>3.7721114154546505</v>
      </c>
      <c r="N15" s="12">
        <f>LN(((C15+0.5)*(D16+0.5))/((D15+0.5)*(C16+0.5)))</f>
        <v>0.77021593863564586</v>
      </c>
      <c r="O15" s="12">
        <f>((1/(C15+0.5))+(1/(D15+0.5))+(1/(C16+0.5))+(1/(D16+0.5)))^-1</f>
        <v>4.7199088613906151</v>
      </c>
      <c r="P15" s="12">
        <f>(C15*D16)/E17</f>
        <v>5.9813664596273295</v>
      </c>
      <c r="Q15" s="12">
        <f>C16*D15/E17</f>
        <v>2.7950310559006213</v>
      </c>
      <c r="R15" s="26">
        <f>H15</f>
        <v>8.4420000000000002</v>
      </c>
      <c r="S15" s="26">
        <f>(1/H15+1/I15+1/H16+1/I16)^-1</f>
        <v>4.4474014980860446</v>
      </c>
      <c r="T15" s="8">
        <f>(C15-H15)^2/S15</f>
        <v>7.0010319539172805E-2</v>
      </c>
    </row>
    <row r="16" spans="1:20" x14ac:dyDescent="0.3">
      <c r="A16" s="16" t="s">
        <v>20</v>
      </c>
      <c r="B16" s="2" t="s">
        <v>2</v>
      </c>
      <c r="C16" s="38">
        <v>15</v>
      </c>
      <c r="D16" s="38">
        <v>107</v>
      </c>
      <c r="E16" s="2">
        <f>C16+D16</f>
        <v>122</v>
      </c>
      <c r="F16" s="17"/>
      <c r="G16" s="2" t="s">
        <v>2</v>
      </c>
      <c r="H16" s="24">
        <f>H17-H15</f>
        <v>15.558</v>
      </c>
      <c r="I16" s="24">
        <f>J16-H17+H15</f>
        <v>106.44200000000001</v>
      </c>
      <c r="J16" s="2">
        <f>E16</f>
        <v>122</v>
      </c>
      <c r="K16" s="11"/>
      <c r="L16" s="8"/>
      <c r="M16" s="10"/>
      <c r="N16" s="10"/>
      <c r="O16" s="10"/>
      <c r="P16" s="10"/>
      <c r="Q16" s="10"/>
      <c r="R16" s="10"/>
      <c r="S16" s="10"/>
      <c r="T16" s="8"/>
    </row>
    <row r="17" spans="1:20" x14ac:dyDescent="0.3">
      <c r="B17" s="2" t="s">
        <v>3</v>
      </c>
      <c r="C17" s="2">
        <f>C15+C16</f>
        <v>24</v>
      </c>
      <c r="D17" s="2">
        <f>D15+D16</f>
        <v>137</v>
      </c>
      <c r="E17" s="2">
        <f>E15+E16</f>
        <v>161</v>
      </c>
      <c r="F17" s="17"/>
      <c r="G17" s="2" t="s">
        <v>3</v>
      </c>
      <c r="H17" s="2">
        <f>C17</f>
        <v>24</v>
      </c>
      <c r="I17" s="2">
        <f>D17</f>
        <v>137</v>
      </c>
      <c r="J17" s="2">
        <f>E17</f>
        <v>161</v>
      </c>
      <c r="K17" s="11"/>
      <c r="L17" s="8"/>
      <c r="M17" s="10"/>
      <c r="N17" s="10"/>
      <c r="O17" s="10"/>
      <c r="P17" s="10"/>
      <c r="Q17" s="10"/>
      <c r="R17" s="10"/>
      <c r="S17" s="10"/>
      <c r="T17" s="5"/>
    </row>
    <row r="18" spans="1:20" hidden="1" x14ac:dyDescent="0.3">
      <c r="F18" s="17"/>
      <c r="G18" s="20"/>
      <c r="H18" s="20"/>
      <c r="I18" s="20"/>
      <c r="J18" s="20"/>
      <c r="K18" s="11"/>
      <c r="L18" s="8"/>
      <c r="M18" s="10"/>
      <c r="N18" s="10"/>
      <c r="O18" s="10"/>
      <c r="P18" s="10"/>
      <c r="Q18" s="10"/>
      <c r="R18" s="10"/>
      <c r="S18" s="10"/>
      <c r="T18" s="8"/>
    </row>
    <row r="19" spans="1:20" x14ac:dyDescent="0.3">
      <c r="A19" s="13"/>
      <c r="B19" s="2" t="s">
        <v>16</v>
      </c>
      <c r="C19" s="2" t="s">
        <v>17</v>
      </c>
      <c r="D19" s="2" t="s">
        <v>18</v>
      </c>
      <c r="E19" s="2" t="s">
        <v>3</v>
      </c>
      <c r="F19" s="18"/>
      <c r="G19" s="2" t="s">
        <v>16</v>
      </c>
      <c r="H19" s="2" t="s">
        <v>17</v>
      </c>
      <c r="I19" s="2" t="s">
        <v>18</v>
      </c>
      <c r="J19" s="2" t="s">
        <v>3</v>
      </c>
      <c r="K19" s="21"/>
      <c r="L19" s="13"/>
      <c r="M19" s="14"/>
      <c r="N19" s="14"/>
      <c r="O19" s="14"/>
      <c r="P19" s="14"/>
      <c r="Q19" s="14"/>
      <c r="R19" s="14"/>
      <c r="S19" s="14"/>
      <c r="T19" s="8"/>
    </row>
    <row r="20" spans="1:20" x14ac:dyDescent="0.3">
      <c r="A20" s="16" t="s">
        <v>23</v>
      </c>
      <c r="B20" s="2" t="s">
        <v>1</v>
      </c>
      <c r="C20" s="38">
        <v>14</v>
      </c>
      <c r="D20" s="38">
        <v>44</v>
      </c>
      <c r="E20" s="2">
        <f>C20+D20</f>
        <v>58</v>
      </c>
      <c r="F20" s="17">
        <f>(C20*D21)/(D20*C21)</f>
        <v>1.7181818181818183</v>
      </c>
      <c r="G20" s="2" t="s">
        <v>1</v>
      </c>
      <c r="H20" s="40">
        <v>14.284000000000001</v>
      </c>
      <c r="I20" s="24">
        <f>J20-H20</f>
        <v>43.716000000000001</v>
      </c>
      <c r="J20" s="2">
        <f>E20</f>
        <v>58</v>
      </c>
      <c r="K20" s="11">
        <f>(H20*I21)/(I20*H21)</f>
        <v>1.890356298511225</v>
      </c>
      <c r="L20" s="11">
        <f>C22*E20/E22</f>
        <v>12.244444444444444</v>
      </c>
      <c r="M20" s="12">
        <f>(C22*D22*E20*E21)/(E22^2*(E22-1))</f>
        <v>3.4730808711333054</v>
      </c>
      <c r="N20" s="12">
        <f>LN(((C20+0.5)*(D21+0.5))/((D20+0.5)*(C21+0.5)))</f>
        <v>0.48809737268843456</v>
      </c>
      <c r="O20" s="12">
        <f>((1/(C20+0.5))+(1/(D20+0.5))+(1/(C21+0.5))+(1/(D21+0.5)))^-1</f>
        <v>3.2297733891518017</v>
      </c>
      <c r="P20" s="12">
        <f>(C20*D21)/E22</f>
        <v>4.2</v>
      </c>
      <c r="Q20" s="12">
        <f>C21*D20/E22</f>
        <v>2.4444444444444446</v>
      </c>
      <c r="R20" s="26">
        <f>H20</f>
        <v>14.284000000000001</v>
      </c>
      <c r="S20" s="26">
        <f>(1/H20+1/I20+1/H21+1/I21)^-1</f>
        <v>2.9275809269012329</v>
      </c>
      <c r="T20" s="8">
        <f>(C20-H20)^2/S20</f>
        <v>2.755039126633901E-2</v>
      </c>
    </row>
    <row r="21" spans="1:20" x14ac:dyDescent="0.3">
      <c r="A21" s="16" t="s">
        <v>24</v>
      </c>
      <c r="B21" s="2" t="s">
        <v>2</v>
      </c>
      <c r="C21" s="38">
        <v>5</v>
      </c>
      <c r="D21" s="38">
        <v>27</v>
      </c>
      <c r="E21" s="2">
        <f>C21+D21</f>
        <v>32</v>
      </c>
      <c r="F21" s="17"/>
      <c r="G21" s="2" t="s">
        <v>2</v>
      </c>
      <c r="H21" s="24">
        <f>H22-H20</f>
        <v>4.7159999999999993</v>
      </c>
      <c r="I21" s="24">
        <f>J21-H22+H20</f>
        <v>27.283999999999999</v>
      </c>
      <c r="J21" s="2">
        <f>E21</f>
        <v>32</v>
      </c>
      <c r="K21" s="11"/>
      <c r="L21" s="8"/>
      <c r="M21" s="10"/>
      <c r="N21" s="10"/>
      <c r="O21" s="10"/>
      <c r="P21" s="10"/>
      <c r="Q21" s="10"/>
      <c r="R21" s="10"/>
      <c r="S21" s="10"/>
      <c r="T21" s="8"/>
    </row>
    <row r="22" spans="1:20" x14ac:dyDescent="0.3">
      <c r="B22" s="2" t="s">
        <v>3</v>
      </c>
      <c r="C22" s="2">
        <f>C20+C21</f>
        <v>19</v>
      </c>
      <c r="D22" s="2">
        <f>D20+D21</f>
        <v>71</v>
      </c>
      <c r="E22" s="2">
        <f>E20+E21</f>
        <v>90</v>
      </c>
      <c r="F22" s="17"/>
      <c r="G22" s="2" t="s">
        <v>3</v>
      </c>
      <c r="H22" s="2">
        <f>C22</f>
        <v>19</v>
      </c>
      <c r="I22" s="2">
        <f>D22</f>
        <v>71</v>
      </c>
      <c r="J22" s="2">
        <f>E22</f>
        <v>90</v>
      </c>
      <c r="K22" s="11"/>
      <c r="L22" s="8"/>
      <c r="M22" s="10"/>
      <c r="N22" s="10"/>
      <c r="O22" s="10"/>
      <c r="P22" s="10"/>
      <c r="Q22" s="10"/>
      <c r="R22" s="10"/>
      <c r="S22" s="10"/>
      <c r="T22" s="5"/>
    </row>
    <row r="23" spans="1:20" hidden="1" x14ac:dyDescent="0.3">
      <c r="A23" s="31"/>
      <c r="B23" s="37"/>
      <c r="C23" s="37"/>
      <c r="D23" s="37"/>
      <c r="E23" s="37"/>
      <c r="F23" s="17"/>
      <c r="G23" s="2"/>
      <c r="H23" s="2"/>
      <c r="I23" s="2"/>
      <c r="J23" s="2"/>
      <c r="K23" s="11"/>
      <c r="L23" s="8"/>
      <c r="M23" s="10"/>
      <c r="N23" s="10"/>
      <c r="O23" s="10"/>
      <c r="P23" s="10"/>
      <c r="Q23" s="10"/>
      <c r="R23" s="10"/>
      <c r="S23" s="10"/>
      <c r="T23" s="8"/>
    </row>
    <row r="24" spans="1:20" hidden="1" x14ac:dyDescent="0.3">
      <c r="A24" s="13"/>
      <c r="B24" s="2" t="s">
        <v>16</v>
      </c>
      <c r="C24" s="2" t="s">
        <v>17</v>
      </c>
      <c r="D24" s="2" t="s">
        <v>18</v>
      </c>
      <c r="E24" s="2" t="s">
        <v>3</v>
      </c>
      <c r="F24" s="18"/>
      <c r="G24" s="2" t="s">
        <v>16</v>
      </c>
      <c r="H24" s="2" t="s">
        <v>17</v>
      </c>
      <c r="I24" s="2" t="s">
        <v>18</v>
      </c>
      <c r="J24" s="2" t="s">
        <v>3</v>
      </c>
      <c r="K24" s="21"/>
      <c r="L24" s="13"/>
      <c r="M24" s="14"/>
      <c r="N24" s="14"/>
      <c r="O24" s="14"/>
      <c r="P24" s="14"/>
      <c r="Q24" s="14"/>
      <c r="R24" s="14"/>
      <c r="S24" s="14"/>
      <c r="T24" s="8"/>
    </row>
    <row r="25" spans="1:20" hidden="1" x14ac:dyDescent="0.3">
      <c r="A25" s="31" t="s">
        <v>23</v>
      </c>
      <c r="B25" s="2" t="s">
        <v>1</v>
      </c>
      <c r="C25" s="34"/>
      <c r="D25" s="34"/>
      <c r="E25" s="2">
        <f>C25+D25</f>
        <v>0</v>
      </c>
      <c r="F25" s="17" t="e">
        <f>(C25*D26)/(D25*C26)</f>
        <v>#DIV/0!</v>
      </c>
      <c r="G25" s="2" t="s">
        <v>1</v>
      </c>
      <c r="H25" s="33">
        <v>0</v>
      </c>
      <c r="I25" s="24">
        <f>J25-H25</f>
        <v>0</v>
      </c>
      <c r="J25" s="2">
        <f>E25</f>
        <v>0</v>
      </c>
      <c r="K25" s="11" t="e">
        <f>(H25*I26)/(I25*H26)</f>
        <v>#DIV/0!</v>
      </c>
      <c r="L25" s="11" t="e">
        <f>C27*E25/E27</f>
        <v>#DIV/0!</v>
      </c>
      <c r="M25" s="12" t="e">
        <f>(C27*D27*E25*E26)/(E27^2*(E27-1))</f>
        <v>#DIV/0!</v>
      </c>
      <c r="N25" s="12">
        <f>LN(((C25+0.5)*(D26+0.5))/((D25+0.5)*(C26+0.5)))</f>
        <v>0</v>
      </c>
      <c r="O25" s="12">
        <f>((1/(C25+0.5))+(1/(D25+0.5))+(1/(C26+0.5))+(1/(D26+0.5)))^-1</f>
        <v>0.125</v>
      </c>
      <c r="P25" s="12" t="e">
        <f>(C25*D26)/E27</f>
        <v>#DIV/0!</v>
      </c>
      <c r="Q25" s="12" t="e">
        <f>C26*D25/E27</f>
        <v>#DIV/0!</v>
      </c>
      <c r="R25" s="26">
        <f>H25</f>
        <v>0</v>
      </c>
      <c r="S25" s="26" t="e">
        <f>(1/H25+1/I25+1/H26+1/I26)^-1</f>
        <v>#DIV/0!</v>
      </c>
      <c r="T25" s="8" t="e">
        <f>(C25-H25)^2/S25</f>
        <v>#DIV/0!</v>
      </c>
    </row>
    <row r="26" spans="1:20" hidden="1" x14ac:dyDescent="0.3">
      <c r="A26" s="31" t="s">
        <v>24</v>
      </c>
      <c r="B26" s="2" t="s">
        <v>2</v>
      </c>
      <c r="C26" s="34"/>
      <c r="D26" s="34"/>
      <c r="E26" s="2">
        <f>C26+D26</f>
        <v>0</v>
      </c>
      <c r="F26" s="17"/>
      <c r="G26" s="2" t="s">
        <v>2</v>
      </c>
      <c r="H26" s="24">
        <f>H27-H25</f>
        <v>0</v>
      </c>
      <c r="I26" s="24">
        <f>J26-H27+H25</f>
        <v>0</v>
      </c>
      <c r="J26" s="2">
        <f>E26</f>
        <v>0</v>
      </c>
      <c r="K26" s="11"/>
      <c r="L26" s="8"/>
      <c r="M26" s="10"/>
      <c r="N26" s="10"/>
      <c r="O26" s="10"/>
      <c r="P26" s="10"/>
      <c r="Q26" s="10"/>
      <c r="R26" s="10"/>
      <c r="S26" s="10"/>
      <c r="T26" s="8"/>
    </row>
    <row r="27" spans="1:20" hidden="1" x14ac:dyDescent="0.3">
      <c r="A27" s="31"/>
      <c r="B27" s="2" t="s">
        <v>3</v>
      </c>
      <c r="C27" s="2">
        <f>C25+C26</f>
        <v>0</v>
      </c>
      <c r="D27" s="2">
        <f>D25+D26</f>
        <v>0</v>
      </c>
      <c r="E27" s="2">
        <f>E25+E26</f>
        <v>0</v>
      </c>
      <c r="F27" s="17"/>
      <c r="G27" s="2" t="s">
        <v>3</v>
      </c>
      <c r="H27" s="2">
        <f>C27</f>
        <v>0</v>
      </c>
      <c r="I27" s="2">
        <f>D27</f>
        <v>0</v>
      </c>
      <c r="J27" s="2">
        <f>E27</f>
        <v>0</v>
      </c>
      <c r="K27" s="11"/>
      <c r="L27" s="8"/>
      <c r="M27" s="10"/>
      <c r="N27" s="10"/>
      <c r="O27" s="10"/>
      <c r="P27" s="10"/>
      <c r="Q27" s="10"/>
      <c r="R27" s="10"/>
      <c r="S27" s="10"/>
      <c r="T27" s="5"/>
    </row>
    <row r="28" spans="1:20" hidden="1" x14ac:dyDescent="0.3">
      <c r="A28" s="31"/>
      <c r="B28" s="37"/>
      <c r="C28" s="37"/>
      <c r="D28" s="37"/>
      <c r="E28" s="37"/>
      <c r="F28" s="17"/>
      <c r="G28" s="2"/>
      <c r="H28" s="2"/>
      <c r="I28" s="2"/>
      <c r="J28" s="2"/>
      <c r="K28" s="11"/>
      <c r="L28" s="8"/>
      <c r="M28" s="10"/>
      <c r="N28" s="10"/>
      <c r="O28" s="10"/>
      <c r="P28" s="10"/>
      <c r="Q28" s="10"/>
      <c r="R28" s="10"/>
      <c r="S28" s="10"/>
      <c r="T28" s="8"/>
    </row>
    <row r="29" spans="1:20" hidden="1" x14ac:dyDescent="0.3">
      <c r="A29" s="13"/>
      <c r="B29" s="2" t="s">
        <v>16</v>
      </c>
      <c r="C29" s="2" t="s">
        <v>17</v>
      </c>
      <c r="D29" s="2" t="s">
        <v>18</v>
      </c>
      <c r="E29" s="2" t="s">
        <v>3</v>
      </c>
      <c r="F29" s="18"/>
      <c r="G29" s="2" t="s">
        <v>16</v>
      </c>
      <c r="H29" s="2" t="s">
        <v>17</v>
      </c>
      <c r="I29" s="2" t="s">
        <v>18</v>
      </c>
      <c r="J29" s="2" t="s">
        <v>3</v>
      </c>
      <c r="K29" s="21"/>
      <c r="L29" s="13"/>
      <c r="M29" s="14"/>
      <c r="N29" s="14"/>
      <c r="O29" s="14"/>
      <c r="P29" s="14"/>
      <c r="Q29" s="14"/>
      <c r="R29" s="14"/>
      <c r="S29" s="14"/>
      <c r="T29" s="8"/>
    </row>
    <row r="30" spans="1:20" hidden="1" x14ac:dyDescent="0.3">
      <c r="A30" s="31" t="s">
        <v>23</v>
      </c>
      <c r="B30" s="2" t="s">
        <v>1</v>
      </c>
      <c r="C30" s="34"/>
      <c r="D30" s="34"/>
      <c r="E30" s="2">
        <f>C30+D30</f>
        <v>0</v>
      </c>
      <c r="F30" s="17" t="e">
        <f>(C30*D31)/(D30*C31)</f>
        <v>#DIV/0!</v>
      </c>
      <c r="G30" s="2" t="s">
        <v>1</v>
      </c>
      <c r="H30" s="33">
        <v>0</v>
      </c>
      <c r="I30" s="24">
        <f>J30-H30</f>
        <v>0</v>
      </c>
      <c r="J30" s="2">
        <f>E30</f>
        <v>0</v>
      </c>
      <c r="K30" s="11" t="e">
        <f>(H30*I31)/(I30*H31)</f>
        <v>#DIV/0!</v>
      </c>
      <c r="L30" s="11" t="e">
        <f>C32*E30/E32</f>
        <v>#DIV/0!</v>
      </c>
      <c r="M30" s="12" t="e">
        <f>(C32*D32*E30*E31)/(E32^2*(E32-1))</f>
        <v>#DIV/0!</v>
      </c>
      <c r="N30" s="12">
        <f>LN(((C30+0.5)*(D31+0.5))/((D30+0.5)*(C31+0.5)))</f>
        <v>0</v>
      </c>
      <c r="O30" s="12">
        <f>((1/(C30+0.5))+(1/(D30+0.5))+(1/(C31+0.5))+(1/(D31+0.5)))^-1</f>
        <v>0.125</v>
      </c>
      <c r="P30" s="12" t="e">
        <f>(C30*D31)/E32</f>
        <v>#DIV/0!</v>
      </c>
      <c r="Q30" s="12" t="e">
        <f>C31*D30/E32</f>
        <v>#DIV/0!</v>
      </c>
      <c r="R30" s="26">
        <f>H30</f>
        <v>0</v>
      </c>
      <c r="S30" s="26" t="e">
        <f>(1/H30+1/I30+1/H31+1/I31)^-1</f>
        <v>#DIV/0!</v>
      </c>
      <c r="T30" s="8" t="e">
        <f>(C30-H30)^2/S30</f>
        <v>#DIV/0!</v>
      </c>
    </row>
    <row r="31" spans="1:20" hidden="1" x14ac:dyDescent="0.3">
      <c r="A31" s="31" t="s">
        <v>24</v>
      </c>
      <c r="B31" s="2" t="s">
        <v>2</v>
      </c>
      <c r="C31" s="34"/>
      <c r="D31" s="34"/>
      <c r="E31" s="2">
        <f>C31+D31</f>
        <v>0</v>
      </c>
      <c r="F31" s="17"/>
      <c r="G31" s="2" t="s">
        <v>2</v>
      </c>
      <c r="H31" s="24">
        <f>H32-H30</f>
        <v>0</v>
      </c>
      <c r="I31" s="24">
        <f>J31-H32+H30</f>
        <v>0</v>
      </c>
      <c r="J31" s="2">
        <f>E31</f>
        <v>0</v>
      </c>
      <c r="K31" s="11"/>
      <c r="L31" s="8"/>
      <c r="M31" s="10"/>
      <c r="N31" s="10"/>
      <c r="O31" s="10"/>
      <c r="P31" s="10"/>
      <c r="Q31" s="10"/>
      <c r="R31" s="10"/>
      <c r="S31" s="10"/>
      <c r="T31" s="8"/>
    </row>
    <row r="32" spans="1:20" hidden="1" x14ac:dyDescent="0.3">
      <c r="A32" s="31"/>
      <c r="B32" s="2" t="s">
        <v>3</v>
      </c>
      <c r="C32" s="2">
        <f>C30+C31</f>
        <v>0</v>
      </c>
      <c r="D32" s="2">
        <f>D30+D31</f>
        <v>0</v>
      </c>
      <c r="E32" s="2">
        <f>E30+E31</f>
        <v>0</v>
      </c>
      <c r="F32" s="17"/>
      <c r="G32" s="2" t="s">
        <v>3</v>
      </c>
      <c r="H32" s="2">
        <f>C32</f>
        <v>0</v>
      </c>
      <c r="I32" s="2">
        <f>D32</f>
        <v>0</v>
      </c>
      <c r="J32" s="2">
        <f>E32</f>
        <v>0</v>
      </c>
      <c r="K32" s="11"/>
      <c r="L32" s="8"/>
      <c r="M32" s="10"/>
      <c r="N32" s="10"/>
      <c r="O32" s="10"/>
      <c r="P32" s="10"/>
      <c r="Q32" s="10"/>
      <c r="R32" s="10"/>
      <c r="S32" s="10"/>
      <c r="T32" s="5"/>
    </row>
    <row r="33" spans="1:20" hidden="1" x14ac:dyDescent="0.3">
      <c r="A33" s="31"/>
      <c r="B33" s="37"/>
      <c r="C33" s="37"/>
      <c r="D33" s="37"/>
      <c r="E33" s="37"/>
      <c r="F33" s="17"/>
      <c r="G33" s="2"/>
      <c r="H33" s="2"/>
      <c r="I33" s="2"/>
      <c r="J33" s="2"/>
      <c r="K33" s="11"/>
      <c r="L33" s="8"/>
      <c r="M33" s="10"/>
      <c r="N33" s="10"/>
      <c r="O33" s="10"/>
      <c r="P33" s="10"/>
      <c r="Q33" s="10"/>
      <c r="R33" s="10"/>
      <c r="S33" s="10"/>
      <c r="T33" s="8"/>
    </row>
    <row r="34" spans="1:20" x14ac:dyDescent="0.3">
      <c r="A34" s="13"/>
      <c r="B34" s="2" t="s">
        <v>16</v>
      </c>
      <c r="C34" s="2" t="s">
        <v>17</v>
      </c>
      <c r="D34" s="2" t="s">
        <v>18</v>
      </c>
      <c r="E34" s="2" t="s">
        <v>3</v>
      </c>
      <c r="F34" s="18"/>
      <c r="G34" s="14"/>
      <c r="H34" s="14"/>
      <c r="I34" s="14"/>
      <c r="J34" s="14"/>
      <c r="K34" s="21"/>
      <c r="L34" s="13"/>
      <c r="M34" s="14"/>
      <c r="N34" s="14"/>
      <c r="O34" s="14"/>
      <c r="P34" s="14"/>
      <c r="Q34" s="14"/>
      <c r="R34" s="14"/>
      <c r="S34" s="14"/>
      <c r="T34" s="27"/>
    </row>
    <row r="35" spans="1:20" x14ac:dyDescent="0.3">
      <c r="A35" s="1" t="s">
        <v>15</v>
      </c>
      <c r="B35" s="2" t="s">
        <v>1</v>
      </c>
      <c r="C35" s="38">
        <f>C5+C10+C15+C20+C25+C30</f>
        <v>27</v>
      </c>
      <c r="D35" s="38">
        <f>D5+D10+D15+D20+D25+D30</f>
        <v>95</v>
      </c>
      <c r="E35" s="2">
        <f>C35+D35</f>
        <v>122</v>
      </c>
      <c r="F35" s="17">
        <f>(C35*D36)/(D35*C36)</f>
        <v>2.8614832535885166</v>
      </c>
      <c r="G35" s="10"/>
      <c r="H35" s="12"/>
      <c r="I35" s="12"/>
      <c r="J35" s="10"/>
      <c r="K35" s="11"/>
      <c r="L35" s="11" t="e">
        <f>SUM(L5:L34)</f>
        <v>#DIV/0!</v>
      </c>
      <c r="M35" s="11" t="e">
        <f>SUM(M5:M34)</f>
        <v>#DIV/0!</v>
      </c>
      <c r="N35" s="15"/>
      <c r="O35" s="11">
        <f t="shared" ref="O35:Q35" si="0">SUM(O5:O34)</f>
        <v>11.333237148785033</v>
      </c>
      <c r="P35" s="11" t="e">
        <f t="shared" si="0"/>
        <v>#DIV/0!</v>
      </c>
      <c r="Q35" s="11" t="e">
        <f t="shared" si="0"/>
        <v>#DIV/0!</v>
      </c>
      <c r="R35" s="11">
        <f>SUM(R5:R22)</f>
        <v>26.929300000000001</v>
      </c>
      <c r="S35" s="11">
        <f>SUM(S5:S22)</f>
        <v>9.9706745251754469</v>
      </c>
      <c r="T35" s="30">
        <f>SUM(T5:T22)</f>
        <v>0.16424700292860062</v>
      </c>
    </row>
    <row r="36" spans="1:20" x14ac:dyDescent="0.3">
      <c r="B36" s="2" t="s">
        <v>2</v>
      </c>
      <c r="C36" s="38">
        <f>C6+C11+C16+C21+C26+C31</f>
        <v>44</v>
      </c>
      <c r="D36" s="38">
        <f>D6+D11+D16+D21+D26+D31</f>
        <v>443</v>
      </c>
      <c r="E36" s="2">
        <f>C36+D36</f>
        <v>487</v>
      </c>
      <c r="F36" s="17"/>
      <c r="G36" s="10"/>
      <c r="H36" s="12"/>
      <c r="I36" s="12"/>
      <c r="J36" s="10"/>
      <c r="K36" s="11"/>
      <c r="L36" s="8"/>
      <c r="M36" s="10"/>
      <c r="N36" s="10"/>
      <c r="O36" s="10"/>
      <c r="P36" s="10"/>
      <c r="Q36" s="10"/>
      <c r="R36" s="10"/>
      <c r="S36" s="10"/>
      <c r="T36" s="27"/>
    </row>
    <row r="37" spans="1:20" x14ac:dyDescent="0.3">
      <c r="A37" s="4"/>
      <c r="B37" s="2" t="s">
        <v>3</v>
      </c>
      <c r="C37" s="2">
        <f>C35+C36</f>
        <v>71</v>
      </c>
      <c r="D37" s="2">
        <f>D35+D36</f>
        <v>538</v>
      </c>
      <c r="E37" s="2">
        <f>E35+E36</f>
        <v>609</v>
      </c>
      <c r="F37" s="19"/>
      <c r="G37" s="5"/>
      <c r="H37" s="5"/>
      <c r="I37" s="5"/>
      <c r="J37" s="5"/>
      <c r="K37" s="22"/>
      <c r="L37" s="4"/>
      <c r="M37" s="5"/>
      <c r="N37" s="5"/>
      <c r="O37" s="5"/>
      <c r="P37" s="5"/>
      <c r="Q37" s="5"/>
      <c r="R37" s="5"/>
      <c r="S37" s="5"/>
      <c r="T37" s="28"/>
    </row>
    <row r="39" spans="1:20" x14ac:dyDescent="0.3">
      <c r="A39" s="48" t="s">
        <v>27</v>
      </c>
      <c r="B39" s="49"/>
      <c r="C39" s="49"/>
      <c r="D39" s="50"/>
      <c r="E39" s="36" t="s">
        <v>25</v>
      </c>
      <c r="F39" s="35">
        <f>((C5*D6/E7)+(C10*D11/E12)+(C15*D16/E17)+(C20*D21/E22))/((D5*C6/E7)+(D10*C11/E12)+(D15*C16/E17)+(D20*C21/E22))</f>
        <v>1.8911622042222491</v>
      </c>
      <c r="H39" s="41" t="s">
        <v>29</v>
      </c>
    </row>
    <row r="40" spans="1:20" x14ac:dyDescent="0.3">
      <c r="A40" s="51"/>
      <c r="B40" s="52"/>
      <c r="C40" s="52"/>
      <c r="D40" s="53"/>
    </row>
    <row r="41" spans="1:20" x14ac:dyDescent="0.3">
      <c r="A41" s="54"/>
      <c r="B41" s="55"/>
      <c r="C41" s="55"/>
      <c r="D41" s="56"/>
    </row>
    <row r="43" spans="1:20" x14ac:dyDescent="0.3">
      <c r="M43" s="45"/>
      <c r="N43" s="45"/>
      <c r="O43" s="45"/>
    </row>
  </sheetData>
  <sheetProtection algorithmName="SHA-512" hashValue="+4UqPC5uVEqQrlCFAc2wx8KKVECEgcCs8h/xiFQchHad/6oGnXz2GKpa4aoNZO6kZ3J8zvGHemQ4OeumMTY8Mw==" saltValue="qBSajRrcyuUPAgPnVxJx0w==" spinCount="100000" sheet="1" objects="1" scenarios="1"/>
  <mergeCells count="6">
    <mergeCell ref="B3:E3"/>
    <mergeCell ref="G3:J3"/>
    <mergeCell ref="M43:O43"/>
    <mergeCell ref="B1:E2"/>
    <mergeCell ref="A39:D41"/>
    <mergeCell ref="G1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Azmi Mohd Tamil</dc:creator>
  <cp:lastModifiedBy>Azmi Mohd Tamil</cp:lastModifiedBy>
  <dcterms:created xsi:type="dcterms:W3CDTF">2019-06-21T02:06:57Z</dcterms:created>
  <dcterms:modified xsi:type="dcterms:W3CDTF">2020-05-20T03:31:56Z</dcterms:modified>
</cp:coreProperties>
</file>